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ate1904="1" showInkAnnotation="0" autoCompressPictures="0"/>
  <bookViews>
    <workbookView xWindow="-24" yWindow="-24" windowWidth="15576" windowHeight="12504" tabRatio="659" activeTab="3"/>
  </bookViews>
  <sheets>
    <sheet name="Summary Table" sheetId="9" r:id="rId1"/>
    <sheet name="Assumptions" sheetId="11" r:id="rId2"/>
    <sheet name="Demo estimates-MRP area" sheetId="12" r:id="rId3"/>
    <sheet name="Reno estimates-MRP area" sheetId="14" r:id="rId4"/>
    <sheet name="% Comm_ind bw 1950_1980" sheetId="4" r:id="rId5"/>
    <sheet name="% Lost to env" sheetId="10" r:id="rId6"/>
  </sheets>
  <definedNames>
    <definedName name="_xlnm.Print_Area" localSheetId="4">'% Comm_ind bw 1950_1980'!$A$1:$G$21</definedName>
    <definedName name="_xlnm.Print_Area" localSheetId="5">'% Lost to env'!$A$1:$K$26</definedName>
    <definedName name="_xlnm.Print_Area" localSheetId="1">Assumptions!$A$1:$E$30</definedName>
    <definedName name="_xlnm.Print_Area" localSheetId="2">'Demo estimates-MRP area'!$A$1:$J$41</definedName>
    <definedName name="_xlnm.Print_Area" localSheetId="3">'Reno estimates-MRP area'!$A$1:$I$41</definedName>
    <definedName name="_xlnm.Print_Area" localSheetId="0">'Summary Table'!$A$1:$F$13</definedName>
  </definedNames>
  <calcPr calcId="1445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2" i="4" l="1"/>
  <c r="B13" i="4"/>
  <c r="B11" i="4"/>
  <c r="B15" i="10"/>
  <c r="B13" i="10"/>
  <c r="D8" i="10"/>
  <c r="D9" i="10"/>
  <c r="B14" i="10"/>
  <c r="B21" i="10"/>
  <c r="B20" i="10"/>
  <c r="B19" i="10"/>
  <c r="E7" i="12"/>
  <c r="B7" i="12" s="1"/>
  <c r="B16" i="12" s="1"/>
  <c r="B24" i="12" s="1"/>
  <c r="B32" i="12" s="1"/>
  <c r="B40" i="12" s="1"/>
  <c r="B6" i="12"/>
  <c r="B15" i="12" s="1"/>
  <c r="B23" i="12" s="1"/>
  <c r="B31" i="12" s="1"/>
  <c r="B39" i="12" s="1"/>
  <c r="E5" i="12"/>
  <c r="B5" i="12"/>
  <c r="B14" i="12"/>
  <c r="B22" i="12" s="1"/>
  <c r="B30" i="12" s="1"/>
  <c r="B38" i="12" s="1"/>
  <c r="B7" i="14"/>
  <c r="B6" i="14"/>
  <c r="B5" i="14"/>
  <c r="B16" i="14"/>
  <c r="B24" i="14" s="1"/>
  <c r="B32" i="14" s="1"/>
  <c r="B40" i="14" s="1"/>
  <c r="B15" i="14"/>
  <c r="B23" i="14" s="1"/>
  <c r="B31" i="14" s="1"/>
  <c r="B39" i="14" s="1"/>
  <c r="B14" i="14"/>
  <c r="B22" i="14" s="1"/>
  <c r="B30" i="14" s="1"/>
  <c r="B38" i="14" s="1"/>
  <c r="D5" i="9"/>
  <c r="D4" i="9"/>
  <c r="D3" i="9"/>
</calcChain>
</file>

<file path=xl/sharedStrings.xml><?xml version="1.0" encoding="utf-8"?>
<sst xmlns="http://schemas.openxmlformats.org/spreadsheetml/2006/main" count="264" uniqueCount="114">
  <si>
    <t xml:space="preserve">Multiply by two to account for double the amount of sealant surface exposed during removal and subsequent grinding during demo processes </t>
    <phoneticPr fontId="8" type="noConversion"/>
  </si>
  <si>
    <t xml:space="preserve">PCB mass from building demolitions </t>
    <phoneticPr fontId="8" type="noConversion"/>
  </si>
  <si>
    <t xml:space="preserve">PCB mass  from building renovations </t>
    <phoneticPr fontId="8" type="noConversion"/>
  </si>
  <si>
    <t xml:space="preserve">Total PCB mass  from building demolitions and renovations </t>
    <phoneticPr fontId="8" type="noConversion"/>
  </si>
  <si>
    <t>Area of urban extent by year</t>
    <phoneticPr fontId="8" type="noConversion"/>
  </si>
  <si>
    <t xml:space="preserve">From Astebro 2000 abstract and Jansson 2000 report </t>
    <phoneticPr fontId="8" type="noConversion"/>
  </si>
  <si>
    <t>PCB budget for the replacement of the PCB containing sealants in the studied house</t>
    <phoneticPr fontId="8" type="noConversion"/>
  </si>
  <si>
    <t>Medium estimate</t>
    <phoneticPr fontId="8" type="noConversion"/>
  </si>
  <si>
    <t>Asbestos/permitted renovations only</t>
    <phoneticPr fontId="8" type="noConversion"/>
  </si>
  <si>
    <t>Mass (g)</t>
    <phoneticPr fontId="8" type="noConversion"/>
  </si>
  <si>
    <t>Note</t>
    <phoneticPr fontId="8" type="noConversion"/>
  </si>
  <si>
    <t>Maximum mass from air plus proportional input from air and water to soil (authors suggest some loss from air and water to soil)</t>
    <phoneticPr fontId="8" type="noConversion"/>
  </si>
  <si>
    <t>Loss to soil</t>
    <phoneticPr fontId="8" type="noConversion"/>
  </si>
  <si>
    <t>Mass collected in vacuum attached to mortar grinding tools</t>
    <phoneticPr fontId="8" type="noConversion"/>
  </si>
  <si>
    <t>Mass collected via hot water power washing of mortar after sealant removal and grinding of mortar</t>
    <phoneticPr fontId="8" type="noConversion"/>
  </si>
  <si>
    <t>See '% lost to env' tab</t>
    <phoneticPr fontId="8" type="noConversion"/>
  </si>
  <si>
    <t xml:space="preserve">Medium estimate, less 10% </t>
    <phoneticPr fontId="8" type="noConversion"/>
  </si>
  <si>
    <t>Medium estimate</t>
    <phoneticPr fontId="8" type="noConversion"/>
  </si>
  <si>
    <t>Estimate</t>
  </si>
  <si>
    <t>#</t>
    <phoneticPr fontId="8" type="noConversion"/>
  </si>
  <si>
    <t>%</t>
    <phoneticPr fontId="8" type="noConversion"/>
  </si>
  <si>
    <t>Frequency of PCB detection in sealants &gt; 50 ppm (%)</t>
    <phoneticPr fontId="8" type="noConversion"/>
  </si>
  <si>
    <t>High</t>
    <phoneticPr fontId="8" type="noConversion"/>
  </si>
  <si>
    <t xml:space="preserve">Average </t>
    <phoneticPr fontId="8" type="noConversion"/>
  </si>
  <si>
    <t>Average loss from report; calculated for this report only</t>
    <phoneticPr fontId="8" type="noConversion"/>
  </si>
  <si>
    <t>Total sealant in building (g)</t>
    <phoneticPr fontId="8" type="noConversion"/>
  </si>
  <si>
    <t>%</t>
    <phoneticPr fontId="8" type="noConversion"/>
  </si>
  <si>
    <t>Average mass from air only</t>
    <phoneticPr fontId="8" type="noConversion"/>
  </si>
  <si>
    <t>Average mass from air plus mass to soil</t>
    <phoneticPr fontId="8" type="noConversion"/>
  </si>
  <si>
    <t>Factor</t>
    <phoneticPr fontId="8" type="noConversion"/>
  </si>
  <si>
    <t>PCB mass in sealants released to environment during demoliton or renovation (%)</t>
    <phoneticPr fontId="8" type="noConversion"/>
  </si>
  <si>
    <t>% of all sealants in building</t>
    <phoneticPr fontId="8" type="noConversion"/>
  </si>
  <si>
    <t>Estimate</t>
    <phoneticPr fontId="8" type="noConversion"/>
  </si>
  <si>
    <t xml:space="preserve">Low </t>
    <phoneticPr fontId="8" type="noConversion"/>
  </si>
  <si>
    <t>Medium</t>
    <phoneticPr fontId="8" type="noConversion"/>
  </si>
  <si>
    <t xml:space="preserve">Medium estimate, less 10% </t>
    <phoneticPr fontId="8" type="noConversion"/>
  </si>
  <si>
    <t>A</t>
    <phoneticPr fontId="8" type="noConversion"/>
  </si>
  <si>
    <t>Max</t>
    <phoneticPr fontId="8" type="noConversion"/>
  </si>
  <si>
    <t>Min</t>
    <phoneticPr fontId="8" type="noConversion"/>
  </si>
  <si>
    <t>Low estimate</t>
    <phoneticPr fontId="8" type="noConversion"/>
  </si>
  <si>
    <t>High estimate</t>
    <phoneticPr fontId="8" type="noConversion"/>
  </si>
  <si>
    <t>Assumes all buildings demolished randomly regardless of age</t>
    <phoneticPr fontId="8" type="noConversion"/>
  </si>
  <si>
    <t>Assumes only buildings built prior to 1974 are demolished</t>
    <phoneticPr fontId="8" type="noConversion"/>
  </si>
  <si>
    <t>res, com, ind, inf, mix (ABAG 2005 total urban area)</t>
    <phoneticPr fontId="8" type="noConversion"/>
  </si>
  <si>
    <t>Assumes 10% of new stock also subject to demolition</t>
    <phoneticPr fontId="8" type="noConversion"/>
  </si>
  <si>
    <t>BAAQMD J numbers April 2010-Mar 2011</t>
    <phoneticPr fontId="8" type="noConversion"/>
  </si>
  <si>
    <t>Assume all PCB lost to environment enters stormwater</t>
    <phoneticPr fontId="8" type="noConversion"/>
  </si>
  <si>
    <t>% of all building demolitions and renovations to industrial/commercial buildings built between 1950-1980</t>
    <phoneticPr fontId="8" type="noConversion"/>
  </si>
  <si>
    <t>Mass lost to soil during these processes</t>
    <phoneticPr fontId="8" type="noConversion"/>
  </si>
  <si>
    <t>Low estimate</t>
    <phoneticPr fontId="8" type="noConversion"/>
  </si>
  <si>
    <t>High estimate</t>
    <phoneticPr fontId="8" type="noConversion"/>
  </si>
  <si>
    <t>Year</t>
    <phoneticPr fontId="8" type="noConversion"/>
  </si>
  <si>
    <t>Area (square km)</t>
    <phoneticPr fontId="8" type="noConversion"/>
  </si>
  <si>
    <t>Land uses considered</t>
    <phoneticPr fontId="8" type="noConversion"/>
  </si>
  <si>
    <t>%</t>
    <phoneticPr fontId="8" type="noConversion"/>
  </si>
  <si>
    <t>Note</t>
    <phoneticPr fontId="8" type="noConversion"/>
  </si>
  <si>
    <t xml:space="preserve">Medium estimate, plus 10% </t>
    <phoneticPr fontId="8" type="noConversion"/>
  </si>
  <si>
    <t>See '% comm_ind bw 1950_1980' tab</t>
    <phoneticPr fontId="8" type="noConversion"/>
  </si>
  <si>
    <t>Average mass PCB per building (kg)</t>
    <phoneticPr fontId="8" type="noConversion"/>
  </si>
  <si>
    <t>% of all building demolitions and renovations to industrial/commercial buildings built between 1950-1980</t>
    <phoneticPr fontId="8" type="noConversion"/>
  </si>
  <si>
    <t>Assumption:</t>
    <phoneticPr fontId="8" type="noConversion"/>
  </si>
  <si>
    <t>See '% comm_ind bw 1950_1980' tab</t>
    <phoneticPr fontId="8" type="noConversion"/>
  </si>
  <si>
    <t>High</t>
    <phoneticPr fontId="8" type="noConversion"/>
  </si>
  <si>
    <t xml:space="preserve"># of these buildings that contain PCB in sealants &gt; 50 ppm </t>
    <phoneticPr fontId="8" type="noConversion"/>
  </si>
  <si>
    <t>Frequency of PCB detection in sealants &gt; 50 ppm (%)</t>
    <phoneticPr fontId="8" type="noConversion"/>
  </si>
  <si>
    <t>PCB mass in the demolished buildings</t>
    <phoneticPr fontId="8" type="noConversion"/>
  </si>
  <si>
    <t>Average mass PCB per building (kg)</t>
    <phoneticPr fontId="8" type="noConversion"/>
  </si>
  <si>
    <t>kg</t>
    <phoneticPr fontId="8" type="noConversion"/>
  </si>
  <si>
    <t>Assumption:</t>
    <phoneticPr fontId="8" type="noConversion"/>
  </si>
  <si>
    <t>Source:</t>
    <phoneticPr fontId="8" type="noConversion"/>
  </si>
  <si>
    <t>Low</t>
    <phoneticPr fontId="8" type="noConversion"/>
  </si>
  <si>
    <t>Medium</t>
    <phoneticPr fontId="8" type="noConversion"/>
  </si>
  <si>
    <t>High</t>
    <phoneticPr fontId="8" type="noConversion"/>
  </si>
  <si>
    <t>PCB mass released to the environment per year</t>
    <phoneticPr fontId="8" type="noConversion"/>
  </si>
  <si>
    <t>PCB mass in sealants released to environment during demoliton or renovation (%)</t>
    <phoneticPr fontId="8" type="noConversion"/>
  </si>
  <si>
    <t>See '% lost to env' tab</t>
    <phoneticPr fontId="8" type="noConversion"/>
  </si>
  <si>
    <t># demolitions in the San Francisco Bay study area (MRP extent) per year that are commercial industrial</t>
    <phoneticPr fontId="8" type="noConversion"/>
  </si>
  <si>
    <t># commercial/industrial building demolitions per year in the study area (MRP extent)</t>
    <phoneticPr fontId="8" type="noConversion"/>
  </si>
  <si>
    <t>Note</t>
    <phoneticPr fontId="8" type="noConversion"/>
  </si>
  <si>
    <t>Value</t>
    <phoneticPr fontId="8" type="noConversion"/>
  </si>
  <si>
    <t>urban</t>
    <phoneticPr fontId="8" type="noConversion"/>
  </si>
  <si>
    <t>res, com, ind, inf, mix</t>
    <phoneticPr fontId="8" type="noConversion"/>
  </si>
  <si>
    <t>D</t>
    <phoneticPr fontId="8" type="noConversion"/>
  </si>
  <si>
    <t>%</t>
    <phoneticPr fontId="8" type="noConversion"/>
  </si>
  <si>
    <t>Loss to air</t>
    <phoneticPr fontId="8" type="noConversion"/>
  </si>
  <si>
    <t>Loss to water</t>
    <phoneticPr fontId="8" type="noConversion"/>
  </si>
  <si>
    <t>Source</t>
    <phoneticPr fontId="8" type="noConversion"/>
  </si>
  <si>
    <t>Estimate</t>
    <phoneticPr fontId="8" type="noConversion"/>
  </si>
  <si>
    <t>#</t>
    <phoneticPr fontId="8" type="noConversion"/>
  </si>
  <si>
    <t>Source:</t>
    <phoneticPr fontId="8" type="noConversion"/>
  </si>
  <si>
    <t>Low</t>
    <phoneticPr fontId="8" type="noConversion"/>
  </si>
  <si>
    <t>Medium</t>
    <phoneticPr fontId="8" type="noConversion"/>
  </si>
  <si>
    <t>BAAQMD J numbers April 2010-Mar 2011</t>
    <phoneticPr fontId="8" type="noConversion"/>
  </si>
  <si>
    <t>High</t>
    <phoneticPr fontId="8" type="noConversion"/>
  </si>
  <si>
    <t>Assumption:</t>
    <phoneticPr fontId="8" type="noConversion"/>
  </si>
  <si>
    <t>Low</t>
    <phoneticPr fontId="8" type="noConversion"/>
  </si>
  <si>
    <t>San Francisco Bay Study Area: PCB mass from sealants released to stormwater during building demolition and renovation activities (kg/yr)</t>
    <phoneticPr fontId="8" type="noConversion"/>
  </si>
  <si>
    <t xml:space="preserve"># of these buildings that were built between 1950-1980 </t>
    <phoneticPr fontId="8" type="noConversion"/>
  </si>
  <si>
    <t>Medium estimate</t>
    <phoneticPr fontId="8" type="noConversion"/>
  </si>
  <si>
    <t>Comm/ind land use area was used as a proxy for # of buildings that are comm/ind in each time period</t>
    <phoneticPr fontId="8" type="noConversion"/>
  </si>
  <si>
    <t>Based on known number of permitted renovations per year (BAAQMD J numbers) and estimates for the % of total renovations that are permitted from a local contractor. Assume 20% comm/ind unpermitted.</t>
    <phoneticPr fontId="8" type="noConversion"/>
  </si>
  <si>
    <t>2X permitted renovations. Assumes 50% of comm/ind renovations are unpermitted.</t>
    <phoneticPr fontId="8" type="noConversion"/>
  </si>
  <si>
    <t># commercial/industrial renovations per year in the study area (MRP extent)</t>
    <phoneticPr fontId="8" type="noConversion"/>
  </si>
  <si>
    <t>B</t>
    <phoneticPr fontId="8" type="noConversion"/>
  </si>
  <si>
    <t>C</t>
    <phoneticPr fontId="8" type="noConversion"/>
  </si>
  <si>
    <t>E</t>
    <phoneticPr fontId="8" type="noConversion"/>
  </si>
  <si>
    <t>BAAQMD J numbers April 2010-Mar 2011</t>
    <phoneticPr fontId="8" type="noConversion"/>
  </si>
  <si>
    <t>Report Section 3; PCB building mass estimate Excel spreadsheet</t>
    <phoneticPr fontId="8" type="noConversion"/>
  </si>
  <si>
    <t>Note:</t>
    <phoneticPr fontId="8" type="noConversion"/>
  </si>
  <si>
    <t># renovations in the San Francisco Bay study area (MRP extent) per year that are commercial industrial</t>
    <phoneticPr fontId="8" type="noConversion"/>
  </si>
  <si>
    <t>PCB mass in the renovated buildings</t>
    <phoneticPr fontId="8" type="noConversion"/>
  </si>
  <si>
    <t>Medium</t>
    <phoneticPr fontId="8" type="noConversion"/>
  </si>
  <si>
    <t xml:space="preserve">Medium estimate, plus 10% </t>
    <phoneticPr fontId="8" type="noConversion"/>
  </si>
  <si>
    <t xml:space="preserve"># of these buildings that were built between 1950-1980 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</si>
</sst>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000"/>
    <numFmt numFmtId="166" formatCode="#,##0.0000"/>
    <numFmt numFmtId="167" formatCode="0.0"/>
    <numFmt numFmtId="168" formatCode="0.0000%"/>
  </numFmts>
  <fonts count="18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u/>
      <sz val="10"/>
      <name val="Verdana"/>
      <family val="2"/>
    </font>
    <font>
      <sz val="10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u/>
      <sz val="11"/>
      <color indexed="8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/>
    <xf numFmtId="3" fontId="0" fillId="0" borderId="0" xfId="0" applyNumberFormat="1"/>
    <xf numFmtId="0" fontId="5" fillId="0" borderId="0" xfId="0" applyFont="1"/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/>
    <xf numFmtId="164" fontId="11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Fill="1"/>
    <xf numFmtId="0" fontId="3" fillId="0" borderId="0" xfId="0" applyFont="1"/>
    <xf numFmtId="0" fontId="4" fillId="0" borderId="0" xfId="0" applyFont="1"/>
    <xf numFmtId="9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66" fontId="9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167" fontId="11" fillId="0" borderId="1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left"/>
    </xf>
    <xf numFmtId="0" fontId="1" fillId="0" borderId="0" xfId="0" applyFont="1" applyFill="1"/>
    <xf numFmtId="0" fontId="2" fillId="0" borderId="0" xfId="0" applyFont="1" applyFill="1"/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17" fillId="0" borderId="0" xfId="0" applyFont="1" applyFill="1" applyBorder="1"/>
    <xf numFmtId="9" fontId="12" fillId="0" borderId="0" xfId="0" applyNumberFormat="1" applyFont="1" applyAlignment="1">
      <alignment horizontal="left"/>
    </xf>
    <xf numFmtId="1" fontId="12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0" fontId="14" fillId="0" borderId="0" xfId="0" applyFont="1" applyFill="1"/>
    <xf numFmtId="9" fontId="14" fillId="0" borderId="0" xfId="0" applyNumberFormat="1" applyFont="1" applyFill="1" applyAlignment="1">
      <alignment horizontal="center"/>
    </xf>
    <xf numFmtId="0" fontId="3" fillId="0" borderId="0" xfId="0" applyFont="1" applyFill="1"/>
    <xf numFmtId="0" fontId="5" fillId="0" borderId="0" xfId="0" applyFont="1" applyFill="1"/>
    <xf numFmtId="166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6" fillId="0" borderId="0" xfId="0" applyFont="1" applyFill="1" applyAlignment="1"/>
    <xf numFmtId="168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16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workbookViewId="0">
      <selection activeCell="F13" sqref="A1:F13"/>
    </sheetView>
  </sheetViews>
  <sheetFormatPr defaultColWidth="11" defaultRowHeight="12.6" x14ac:dyDescent="0.2"/>
  <cols>
    <col min="1" max="1" width="17.54296875" customWidth="1"/>
    <col min="2" max="2" width="20.54296875" customWidth="1"/>
    <col min="3" max="3" width="19.54296875" customWidth="1"/>
    <col min="4" max="4" width="27.1796875" customWidth="1"/>
  </cols>
  <sheetData>
    <row r="1" spans="1:4" ht="15.6" x14ac:dyDescent="0.3">
      <c r="A1" s="8" t="s">
        <v>96</v>
      </c>
      <c r="B1" s="9"/>
      <c r="C1" s="9"/>
    </row>
    <row r="2" spans="1:4" ht="31.2" x14ac:dyDescent="0.3">
      <c r="A2" s="10"/>
      <c r="B2" s="11" t="s">
        <v>1</v>
      </c>
      <c r="C2" s="11" t="s">
        <v>2</v>
      </c>
      <c r="D2" s="11" t="s">
        <v>3</v>
      </c>
    </row>
    <row r="3" spans="1:4" ht="15.6" x14ac:dyDescent="0.3">
      <c r="A3" s="10" t="s">
        <v>49</v>
      </c>
      <c r="B3" s="26">
        <v>3.8436670799999996E-4</v>
      </c>
      <c r="C3" s="26">
        <v>4.2461495999999993E-4</v>
      </c>
      <c r="D3" s="13">
        <f>SUM(B3:C3)</f>
        <v>8.0898166799999989E-4</v>
      </c>
    </row>
    <row r="4" spans="1:4" ht="15.6" x14ac:dyDescent="0.3">
      <c r="A4" s="10" t="s">
        <v>7</v>
      </c>
      <c r="B4" s="31">
        <v>1.8405408680000002E-2</v>
      </c>
      <c r="C4" s="31">
        <v>2.2874284300000002E-2</v>
      </c>
      <c r="D4" s="32">
        <f>SUM(B4:C4)</f>
        <v>4.1279692980000005E-2</v>
      </c>
    </row>
    <row r="5" spans="1:4" ht="15.6" x14ac:dyDescent="0.3">
      <c r="A5" s="10" t="s">
        <v>50</v>
      </c>
      <c r="B5" s="33">
        <v>0.21714346367999998</v>
      </c>
      <c r="C5" s="33">
        <v>0.39253294080000001</v>
      </c>
      <c r="D5" s="34">
        <f>SUM(B5:C5)</f>
        <v>0.60967640448000004</v>
      </c>
    </row>
  </sheetData>
  <phoneticPr fontId="8" type="noConversion"/>
  <pageMargins left="0.75" right="0.75" top="1" bottom="1" header="0.5" footer="0.5"/>
  <pageSetup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opLeftCell="E1" workbookViewId="0">
      <selection activeCell="E30" sqref="A1:E30"/>
    </sheetView>
  </sheetViews>
  <sheetFormatPr defaultColWidth="11" defaultRowHeight="12.6" x14ac:dyDescent="0.2"/>
  <cols>
    <col min="1" max="1" width="65.54296875" customWidth="1"/>
    <col min="2" max="2" width="8.81640625" customWidth="1"/>
    <col min="3" max="3" width="8.7265625" style="1" customWidth="1"/>
    <col min="4" max="4" width="31.26953125" style="15" customWidth="1"/>
    <col min="5" max="5" width="82.54296875" style="15" customWidth="1"/>
    <col min="6" max="6" width="53" customWidth="1"/>
  </cols>
  <sheetData>
    <row r="1" spans="1:5" s="4" customFormat="1" x14ac:dyDescent="0.2">
      <c r="A1" s="4" t="s">
        <v>29</v>
      </c>
      <c r="B1" s="4" t="s">
        <v>32</v>
      </c>
      <c r="C1" s="28" t="s">
        <v>79</v>
      </c>
      <c r="D1" s="14" t="s">
        <v>86</v>
      </c>
      <c r="E1" s="14" t="s">
        <v>78</v>
      </c>
    </row>
    <row r="2" spans="1:5" x14ac:dyDescent="0.2">
      <c r="A2" t="s">
        <v>77</v>
      </c>
      <c r="B2" t="s">
        <v>33</v>
      </c>
      <c r="C2" s="29">
        <v>469</v>
      </c>
      <c r="D2" s="21" t="s">
        <v>16</v>
      </c>
      <c r="E2" s="2"/>
    </row>
    <row r="3" spans="1:5" x14ac:dyDescent="0.2">
      <c r="B3" t="s">
        <v>34</v>
      </c>
      <c r="C3" s="29">
        <v>521</v>
      </c>
      <c r="D3" s="15" t="s">
        <v>45</v>
      </c>
      <c r="E3" s="2"/>
    </row>
    <row r="4" spans="1:5" x14ac:dyDescent="0.2">
      <c r="B4" t="s">
        <v>22</v>
      </c>
      <c r="C4" s="29">
        <v>573</v>
      </c>
      <c r="D4" s="21" t="s">
        <v>56</v>
      </c>
      <c r="E4" s="2"/>
    </row>
    <row r="5" spans="1:5" x14ac:dyDescent="0.2">
      <c r="C5" s="29"/>
      <c r="E5" s="2"/>
    </row>
    <row r="6" spans="1:5" x14ac:dyDescent="0.2">
      <c r="A6" t="s">
        <v>102</v>
      </c>
      <c r="B6" t="s">
        <v>33</v>
      </c>
      <c r="C6" s="66">
        <v>518</v>
      </c>
      <c r="D6" s="48" t="s">
        <v>92</v>
      </c>
      <c r="E6" s="15" t="s">
        <v>8</v>
      </c>
    </row>
    <row r="7" spans="1:5" ht="37.799999999999997" x14ac:dyDescent="0.2">
      <c r="B7" t="s">
        <v>34</v>
      </c>
      <c r="C7" s="66">
        <v>648</v>
      </c>
      <c r="E7" s="40" t="s">
        <v>100</v>
      </c>
    </row>
    <row r="8" spans="1:5" x14ac:dyDescent="0.2">
      <c r="B8" t="s">
        <v>22</v>
      </c>
      <c r="C8" s="66">
        <v>1036</v>
      </c>
      <c r="D8" s="21"/>
      <c r="E8" s="12" t="s">
        <v>101</v>
      </c>
    </row>
    <row r="9" spans="1:5" x14ac:dyDescent="0.2">
      <c r="C9" s="29"/>
      <c r="E9" s="2"/>
    </row>
    <row r="10" spans="1:5" s="16" customFormat="1" ht="25.2" x14ac:dyDescent="0.2">
      <c r="A10" s="27" t="s">
        <v>47</v>
      </c>
      <c r="B10" t="s">
        <v>33</v>
      </c>
      <c r="C10" s="30">
        <v>23</v>
      </c>
      <c r="D10" s="17" t="s">
        <v>57</v>
      </c>
      <c r="E10" s="20" t="s">
        <v>99</v>
      </c>
    </row>
    <row r="11" spans="1:5" x14ac:dyDescent="0.2">
      <c r="A11" s="12"/>
      <c r="B11" t="s">
        <v>34</v>
      </c>
      <c r="C11" s="29">
        <v>46</v>
      </c>
    </row>
    <row r="12" spans="1:5" x14ac:dyDescent="0.2">
      <c r="B12" t="s">
        <v>22</v>
      </c>
      <c r="C12" s="29">
        <v>52</v>
      </c>
    </row>
    <row r="13" spans="1:5" x14ac:dyDescent="0.2">
      <c r="C13" s="29"/>
    </row>
    <row r="14" spans="1:5" x14ac:dyDescent="0.2">
      <c r="A14" s="18" t="s">
        <v>21</v>
      </c>
      <c r="B14" t="s">
        <v>33</v>
      </c>
      <c r="C14" s="29">
        <v>22</v>
      </c>
      <c r="D14" s="15" t="s">
        <v>107</v>
      </c>
    </row>
    <row r="15" spans="1:5" x14ac:dyDescent="0.2">
      <c r="B15" t="s">
        <v>34</v>
      </c>
      <c r="C15" s="29">
        <v>36</v>
      </c>
      <c r="D15" s="15" t="s">
        <v>107</v>
      </c>
    </row>
    <row r="16" spans="1:5" x14ac:dyDescent="0.2">
      <c r="B16" t="s">
        <v>22</v>
      </c>
      <c r="C16" s="29">
        <v>46</v>
      </c>
      <c r="D16" s="15" t="s">
        <v>107</v>
      </c>
    </row>
    <row r="17" spans="1:5" x14ac:dyDescent="0.2">
      <c r="C17" s="29"/>
    </row>
    <row r="18" spans="1:5" x14ac:dyDescent="0.2">
      <c r="A18" t="s">
        <v>58</v>
      </c>
      <c r="B18" t="s">
        <v>33</v>
      </c>
      <c r="C18" s="1">
        <v>0.6</v>
      </c>
      <c r="D18" s="15" t="s">
        <v>107</v>
      </c>
    </row>
    <row r="19" spans="1:5" x14ac:dyDescent="0.2">
      <c r="B19" t="s">
        <v>34</v>
      </c>
      <c r="C19" s="1">
        <v>4.7</v>
      </c>
      <c r="D19" s="15" t="s">
        <v>107</v>
      </c>
    </row>
    <row r="20" spans="1:5" x14ac:dyDescent="0.2">
      <c r="B20" t="s">
        <v>22</v>
      </c>
      <c r="C20" s="1">
        <v>16</v>
      </c>
      <c r="D20" s="15" t="s">
        <v>107</v>
      </c>
    </row>
    <row r="22" spans="1:5" x14ac:dyDescent="0.2">
      <c r="A22" t="s">
        <v>30</v>
      </c>
      <c r="B22" t="s">
        <v>33</v>
      </c>
      <c r="C22" s="6">
        <v>2.7142857142857099E-3</v>
      </c>
      <c r="D22" s="15" t="s">
        <v>15</v>
      </c>
      <c r="E22" s="15" t="s">
        <v>31</v>
      </c>
    </row>
    <row r="23" spans="1:5" x14ac:dyDescent="0.2">
      <c r="B23" t="s">
        <v>34</v>
      </c>
      <c r="C23" s="6">
        <v>4.3311688311688315E-3</v>
      </c>
      <c r="D23" s="15" t="s">
        <v>15</v>
      </c>
    </row>
    <row r="24" spans="1:5" x14ac:dyDescent="0.2">
      <c r="B24" t="s">
        <v>22</v>
      </c>
      <c r="C24" s="6">
        <v>9.8571428571428577E-3</v>
      </c>
      <c r="D24" s="15" t="s">
        <v>15</v>
      </c>
    </row>
    <row r="26" spans="1:5" x14ac:dyDescent="0.2">
      <c r="A26" t="s">
        <v>46</v>
      </c>
    </row>
    <row r="27" spans="1:5" x14ac:dyDescent="0.2">
      <c r="D27"/>
    </row>
  </sheetData>
  <phoneticPr fontId="8" type="noConversion"/>
  <pageMargins left="0.75" right="0.75" top="1" bottom="1" header="0.5" footer="0.5"/>
  <pageSetup scale="54"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opLeftCell="E25" zoomScaleNormal="100" workbookViewId="0">
      <selection activeCell="J41" sqref="A1:J41"/>
    </sheetView>
  </sheetViews>
  <sheetFormatPr defaultColWidth="11" defaultRowHeight="12.6" x14ac:dyDescent="0.2"/>
  <cols>
    <col min="1" max="2" width="11" style="44"/>
    <col min="3" max="3" width="32.26953125" style="44" customWidth="1"/>
    <col min="4" max="4" width="25.453125" style="44" customWidth="1"/>
    <col min="5" max="16384" width="11" style="44"/>
  </cols>
  <sheetData>
    <row r="1" spans="1:6" s="43" customFormat="1" x14ac:dyDescent="0.2">
      <c r="A1" s="42" t="s">
        <v>36</v>
      </c>
    </row>
    <row r="2" spans="1:6" s="20" customFormat="1" x14ac:dyDescent="0.2">
      <c r="A2" s="19" t="s">
        <v>76</v>
      </c>
      <c r="B2" s="19"/>
      <c r="C2" s="19"/>
    </row>
    <row r="3" spans="1:6" s="16" customFormat="1" x14ac:dyDescent="0.2">
      <c r="A3" s="4"/>
      <c r="B3" s="4"/>
      <c r="C3" s="4"/>
    </row>
    <row r="4" spans="1:6" s="37" customFormat="1" ht="13.8" x14ac:dyDescent="0.25">
      <c r="A4" s="37" t="s">
        <v>87</v>
      </c>
      <c r="B4" s="38" t="s">
        <v>88</v>
      </c>
      <c r="D4" s="52" t="s">
        <v>94</v>
      </c>
      <c r="F4" s="41" t="s">
        <v>89</v>
      </c>
    </row>
    <row r="5" spans="1:6" x14ac:dyDescent="0.2">
      <c r="A5" s="44" t="s">
        <v>90</v>
      </c>
      <c r="B5" s="61">
        <f>E5</f>
        <v>468.9</v>
      </c>
      <c r="D5" s="36" t="s">
        <v>95</v>
      </c>
      <c r="E5" s="61">
        <f>E6-(E6*0.1)</f>
        <v>468.9</v>
      </c>
      <c r="F5" s="53" t="s">
        <v>35</v>
      </c>
    </row>
    <row r="6" spans="1:6" s="47" customFormat="1" ht="13.8" x14ac:dyDescent="0.25">
      <c r="A6" s="44" t="s">
        <v>91</v>
      </c>
      <c r="B6" s="63">
        <f>E6</f>
        <v>521</v>
      </c>
      <c r="D6" s="36" t="s">
        <v>111</v>
      </c>
      <c r="E6" s="62">
        <v>521</v>
      </c>
      <c r="F6" s="48" t="s">
        <v>106</v>
      </c>
    </row>
    <row r="7" spans="1:6" s="47" customFormat="1" x14ac:dyDescent="0.2">
      <c r="A7" s="47" t="s">
        <v>93</v>
      </c>
      <c r="B7" s="62">
        <f>E7</f>
        <v>573.1</v>
      </c>
      <c r="D7" s="36" t="s">
        <v>93</v>
      </c>
      <c r="E7" s="61">
        <f>E6+(E6*0.1)</f>
        <v>573.1</v>
      </c>
      <c r="F7" s="53" t="s">
        <v>112</v>
      </c>
    </row>
    <row r="8" spans="1:6" s="47" customFormat="1" x14ac:dyDescent="0.2">
      <c r="B8" s="49"/>
    </row>
    <row r="9" spans="1:6" s="35" customFormat="1" x14ac:dyDescent="0.2">
      <c r="B9" s="54"/>
    </row>
    <row r="10" spans="1:6" s="51" customFormat="1" x14ac:dyDescent="0.2">
      <c r="A10" s="50" t="s">
        <v>103</v>
      </c>
    </row>
    <row r="11" spans="1:6" s="20" customFormat="1" x14ac:dyDescent="0.2">
      <c r="A11" s="19" t="s">
        <v>113</v>
      </c>
    </row>
    <row r="12" spans="1:6" s="16" customFormat="1" x14ac:dyDescent="0.2">
      <c r="A12" s="4"/>
      <c r="D12" s="64" t="s">
        <v>59</v>
      </c>
    </row>
    <row r="13" spans="1:6" s="37" customFormat="1" ht="13.8" x14ac:dyDescent="0.25">
      <c r="A13" s="37" t="s">
        <v>18</v>
      </c>
      <c r="B13" s="38" t="s">
        <v>19</v>
      </c>
      <c r="D13" s="52" t="s">
        <v>60</v>
      </c>
      <c r="F13" s="52" t="s">
        <v>89</v>
      </c>
    </row>
    <row r="14" spans="1:6" x14ac:dyDescent="0.2">
      <c r="A14" s="44" t="s">
        <v>90</v>
      </c>
      <c r="B14" s="55">
        <f>B5*E14</f>
        <v>107.84699999999999</v>
      </c>
      <c r="D14" s="56" t="s">
        <v>90</v>
      </c>
      <c r="E14" s="57">
        <v>0.23</v>
      </c>
      <c r="F14" s="46" t="s">
        <v>61</v>
      </c>
    </row>
    <row r="15" spans="1:6" x14ac:dyDescent="0.2">
      <c r="A15" s="44" t="s">
        <v>91</v>
      </c>
      <c r="B15" s="55">
        <f>B6*E15</f>
        <v>239.66</v>
      </c>
      <c r="D15" s="56" t="s">
        <v>91</v>
      </c>
      <c r="E15" s="57">
        <v>0.46</v>
      </c>
      <c r="F15" s="46" t="s">
        <v>61</v>
      </c>
    </row>
    <row r="16" spans="1:6" x14ac:dyDescent="0.2">
      <c r="A16" s="44" t="s">
        <v>62</v>
      </c>
      <c r="B16" s="55">
        <f>B7*E16</f>
        <v>298.012</v>
      </c>
      <c r="D16" s="56" t="s">
        <v>62</v>
      </c>
      <c r="E16" s="57">
        <v>0.52</v>
      </c>
      <c r="F16" s="46" t="s">
        <v>61</v>
      </c>
    </row>
    <row r="18" spans="1:6" s="51" customFormat="1" x14ac:dyDescent="0.2">
      <c r="A18" s="50" t="s">
        <v>104</v>
      </c>
    </row>
    <row r="19" spans="1:6" s="20" customFormat="1" x14ac:dyDescent="0.2">
      <c r="A19" s="58" t="s">
        <v>63</v>
      </c>
      <c r="B19" s="19"/>
      <c r="C19" s="19"/>
      <c r="D19" s="19"/>
    </row>
    <row r="20" spans="1:6" s="16" customFormat="1" x14ac:dyDescent="0.2">
      <c r="A20" s="59"/>
      <c r="B20" s="4"/>
      <c r="C20" s="4"/>
      <c r="D20" s="18" t="s">
        <v>64</v>
      </c>
    </row>
    <row r="21" spans="1:6" s="37" customFormat="1" ht="13.8" x14ac:dyDescent="0.25">
      <c r="A21" s="37" t="s">
        <v>18</v>
      </c>
      <c r="B21" s="38" t="s">
        <v>19</v>
      </c>
      <c r="D21" s="52" t="s">
        <v>60</v>
      </c>
      <c r="F21" s="52" t="s">
        <v>89</v>
      </c>
    </row>
    <row r="22" spans="1:6" x14ac:dyDescent="0.2">
      <c r="A22" s="44" t="s">
        <v>90</v>
      </c>
      <c r="B22" s="55">
        <f>B14*E22</f>
        <v>23.72634</v>
      </c>
      <c r="D22" s="56" t="s">
        <v>90</v>
      </c>
      <c r="E22" s="57">
        <v>0.22</v>
      </c>
      <c r="F22" s="15" t="s">
        <v>107</v>
      </c>
    </row>
    <row r="23" spans="1:6" x14ac:dyDescent="0.2">
      <c r="A23" s="44" t="s">
        <v>91</v>
      </c>
      <c r="B23" s="55">
        <f>B15*E23</f>
        <v>86.277599999999993</v>
      </c>
      <c r="D23" s="56" t="s">
        <v>91</v>
      </c>
      <c r="E23" s="57">
        <v>0.36</v>
      </c>
      <c r="F23" s="15" t="s">
        <v>107</v>
      </c>
    </row>
    <row r="24" spans="1:6" x14ac:dyDescent="0.2">
      <c r="A24" s="44" t="s">
        <v>62</v>
      </c>
      <c r="B24" s="55">
        <f>B16*E24</f>
        <v>137.08552</v>
      </c>
      <c r="D24" s="56" t="s">
        <v>62</v>
      </c>
      <c r="E24" s="57">
        <v>0.46</v>
      </c>
      <c r="F24" s="15" t="s">
        <v>107</v>
      </c>
    </row>
    <row r="26" spans="1:6" s="50" customFormat="1" x14ac:dyDescent="0.2">
      <c r="A26" s="50" t="s">
        <v>82</v>
      </c>
    </row>
    <row r="27" spans="1:6" s="50" customFormat="1" x14ac:dyDescent="0.2">
      <c r="A27" s="50" t="s">
        <v>65</v>
      </c>
    </row>
    <row r="28" spans="1:6" s="19" customFormat="1" x14ac:dyDescent="0.2">
      <c r="A28" s="50"/>
      <c r="B28" s="50"/>
      <c r="C28" s="50"/>
      <c r="D28" s="51" t="s">
        <v>66</v>
      </c>
    </row>
    <row r="29" spans="1:6" s="37" customFormat="1" ht="13.8" x14ac:dyDescent="0.25">
      <c r="A29" s="37" t="s">
        <v>18</v>
      </c>
      <c r="B29" s="38" t="s">
        <v>67</v>
      </c>
      <c r="C29" s="38"/>
      <c r="D29" s="52" t="s">
        <v>68</v>
      </c>
      <c r="E29" s="38" t="s">
        <v>67</v>
      </c>
      <c r="F29" s="52" t="s">
        <v>69</v>
      </c>
    </row>
    <row r="30" spans="1:6" x14ac:dyDescent="0.2">
      <c r="A30" s="44" t="s">
        <v>70</v>
      </c>
      <c r="B30" s="55">
        <f>B22*E30</f>
        <v>14.235804</v>
      </c>
      <c r="C30" s="45"/>
      <c r="D30" s="56" t="s">
        <v>70</v>
      </c>
      <c r="E30" s="45">
        <v>0.6</v>
      </c>
      <c r="F30" s="15" t="s">
        <v>107</v>
      </c>
    </row>
    <row r="31" spans="1:6" x14ac:dyDescent="0.2">
      <c r="A31" s="44" t="s">
        <v>71</v>
      </c>
      <c r="B31" s="55">
        <f>B23*E31</f>
        <v>405.50471999999996</v>
      </c>
      <c r="C31" s="45"/>
      <c r="D31" s="56" t="s">
        <v>71</v>
      </c>
      <c r="E31" s="45">
        <v>4.7</v>
      </c>
      <c r="F31" s="15" t="s">
        <v>107</v>
      </c>
    </row>
    <row r="32" spans="1:6" x14ac:dyDescent="0.2">
      <c r="A32" s="44" t="s">
        <v>72</v>
      </c>
      <c r="B32" s="55">
        <f>B24*E32</f>
        <v>2193.36832</v>
      </c>
      <c r="C32" s="45"/>
      <c r="D32" s="56" t="s">
        <v>72</v>
      </c>
      <c r="E32" s="45">
        <v>16</v>
      </c>
      <c r="F32" s="15" t="s">
        <v>107</v>
      </c>
    </row>
    <row r="34" spans="1:6" s="51" customFormat="1" x14ac:dyDescent="0.2">
      <c r="A34" s="50" t="s">
        <v>105</v>
      </c>
    </row>
    <row r="35" spans="1:6" s="20" customFormat="1" x14ac:dyDescent="0.2">
      <c r="A35" s="19" t="s">
        <v>73</v>
      </c>
    </row>
    <row r="36" spans="1:6" s="16" customFormat="1" x14ac:dyDescent="0.2">
      <c r="A36" s="4"/>
      <c r="D36" s="16" t="s">
        <v>74</v>
      </c>
    </row>
    <row r="37" spans="1:6" s="37" customFormat="1" ht="13.8" x14ac:dyDescent="0.25">
      <c r="A37" s="37" t="s">
        <v>18</v>
      </c>
      <c r="B37" s="38" t="s">
        <v>67</v>
      </c>
      <c r="D37" s="52" t="s">
        <v>60</v>
      </c>
      <c r="E37" s="38" t="s">
        <v>20</v>
      </c>
      <c r="F37" s="52" t="s">
        <v>89</v>
      </c>
    </row>
    <row r="38" spans="1:6" x14ac:dyDescent="0.2">
      <c r="A38" s="44" t="s">
        <v>90</v>
      </c>
      <c r="B38" s="60">
        <f>$B30*E38</f>
        <v>3.8436670799999996E-4</v>
      </c>
      <c r="C38" s="60"/>
      <c r="D38" s="56" t="s">
        <v>90</v>
      </c>
      <c r="E38" s="65">
        <v>2.6999999999999999E-5</v>
      </c>
      <c r="F38" s="46" t="s">
        <v>75</v>
      </c>
    </row>
    <row r="39" spans="1:6" x14ac:dyDescent="0.2">
      <c r="A39" s="44" t="s">
        <v>91</v>
      </c>
      <c r="B39" s="60">
        <f>$B31*E39</f>
        <v>1.7436702959999998E-2</v>
      </c>
      <c r="C39" s="60"/>
      <c r="D39" s="56" t="s">
        <v>91</v>
      </c>
      <c r="E39" s="65">
        <v>4.3000000000000002E-5</v>
      </c>
      <c r="F39" s="46" t="s">
        <v>75</v>
      </c>
    </row>
    <row r="40" spans="1:6" x14ac:dyDescent="0.2">
      <c r="A40" s="44" t="s">
        <v>62</v>
      </c>
      <c r="B40" s="60">
        <f>$B32*E40</f>
        <v>0.21714346367999998</v>
      </c>
      <c r="C40" s="60"/>
      <c r="D40" s="56" t="s">
        <v>62</v>
      </c>
      <c r="E40" s="65">
        <v>9.8999999999999994E-5</v>
      </c>
      <c r="F40" s="46" t="s">
        <v>75</v>
      </c>
    </row>
  </sheetData>
  <phoneticPr fontId="8" type="noConversion"/>
  <pageMargins left="0.75" right="0.75" top="1" bottom="1" header="0.5" footer="0.5"/>
  <pageSetup scale="73" fitToHeight="2"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I41" sqref="A1:I41"/>
    </sheetView>
  </sheetViews>
  <sheetFormatPr defaultColWidth="11" defaultRowHeight="12.6" x14ac:dyDescent="0.2"/>
  <cols>
    <col min="1" max="2" width="11" style="44"/>
    <col min="3" max="3" width="32.26953125" style="44" customWidth="1"/>
    <col min="4" max="4" width="25.453125" style="44" customWidth="1"/>
    <col min="5" max="8" width="11" style="44"/>
    <col min="9" max="9" width="82.54296875" style="44" customWidth="1"/>
    <col min="10" max="16384" width="11" style="44"/>
  </cols>
  <sheetData>
    <row r="1" spans="1:9" s="43" customFormat="1" x14ac:dyDescent="0.2">
      <c r="A1" s="42" t="s">
        <v>36</v>
      </c>
    </row>
    <row r="2" spans="1:9" s="20" customFormat="1" x14ac:dyDescent="0.2">
      <c r="A2" s="19" t="s">
        <v>109</v>
      </c>
      <c r="B2" s="19"/>
      <c r="C2" s="19"/>
    </row>
    <row r="3" spans="1:9" s="16" customFormat="1" x14ac:dyDescent="0.2">
      <c r="A3" s="4"/>
      <c r="B3" s="4"/>
      <c r="C3" s="4"/>
    </row>
    <row r="4" spans="1:9" s="37" customFormat="1" ht="13.8" x14ac:dyDescent="0.25">
      <c r="A4" s="37" t="s">
        <v>87</v>
      </c>
      <c r="B4" s="38" t="s">
        <v>88</v>
      </c>
      <c r="D4" s="52" t="s">
        <v>94</v>
      </c>
      <c r="F4" s="41" t="s">
        <v>89</v>
      </c>
      <c r="I4" t="s">
        <v>108</v>
      </c>
    </row>
    <row r="5" spans="1:9" x14ac:dyDescent="0.2">
      <c r="A5" s="44" t="s">
        <v>90</v>
      </c>
      <c r="B5" s="61">
        <f>E5</f>
        <v>518</v>
      </c>
      <c r="D5" s="36" t="s">
        <v>95</v>
      </c>
      <c r="E5" s="67">
        <v>518</v>
      </c>
      <c r="F5" s="48" t="s">
        <v>92</v>
      </c>
      <c r="I5" s="15" t="s">
        <v>8</v>
      </c>
    </row>
    <row r="6" spans="1:9" s="47" customFormat="1" ht="38.4" x14ac:dyDescent="0.25">
      <c r="A6" s="44" t="s">
        <v>91</v>
      </c>
      <c r="B6" s="63">
        <f>E6</f>
        <v>648</v>
      </c>
      <c r="D6" s="36" t="s">
        <v>111</v>
      </c>
      <c r="E6" s="67">
        <v>648</v>
      </c>
      <c r="I6" s="39" t="s">
        <v>100</v>
      </c>
    </row>
    <row r="7" spans="1:9" s="47" customFormat="1" x14ac:dyDescent="0.2">
      <c r="A7" s="47" t="s">
        <v>93</v>
      </c>
      <c r="B7" s="62">
        <f>E7</f>
        <v>1036</v>
      </c>
      <c r="D7" s="36" t="s">
        <v>93</v>
      </c>
      <c r="E7" s="68">
        <v>1036</v>
      </c>
      <c r="F7" s="53"/>
      <c r="I7" s="12" t="s">
        <v>101</v>
      </c>
    </row>
    <row r="8" spans="1:9" s="47" customFormat="1" x14ac:dyDescent="0.2">
      <c r="B8" s="49"/>
    </row>
    <row r="9" spans="1:9" s="35" customFormat="1" x14ac:dyDescent="0.2">
      <c r="B9" s="54"/>
    </row>
    <row r="10" spans="1:9" s="51" customFormat="1" x14ac:dyDescent="0.2">
      <c r="A10" s="50" t="s">
        <v>103</v>
      </c>
    </row>
    <row r="11" spans="1:9" s="20" customFormat="1" x14ac:dyDescent="0.2">
      <c r="A11" s="19" t="s">
        <v>97</v>
      </c>
    </row>
    <row r="12" spans="1:9" s="16" customFormat="1" x14ac:dyDescent="0.2">
      <c r="A12" s="4"/>
      <c r="D12" s="64" t="s">
        <v>59</v>
      </c>
    </row>
    <row r="13" spans="1:9" s="37" customFormat="1" ht="13.8" x14ac:dyDescent="0.25">
      <c r="A13" s="37" t="s">
        <v>18</v>
      </c>
      <c r="B13" s="38" t="s">
        <v>19</v>
      </c>
      <c r="D13" s="52" t="s">
        <v>60</v>
      </c>
      <c r="F13" s="52" t="s">
        <v>89</v>
      </c>
    </row>
    <row r="14" spans="1:9" x14ac:dyDescent="0.2">
      <c r="A14" s="44" t="s">
        <v>90</v>
      </c>
      <c r="B14" s="55">
        <f>B5*E14</f>
        <v>119.14</v>
      </c>
      <c r="D14" s="56" t="s">
        <v>90</v>
      </c>
      <c r="E14" s="57">
        <v>0.23</v>
      </c>
      <c r="F14" s="46" t="s">
        <v>61</v>
      </c>
    </row>
    <row r="15" spans="1:9" x14ac:dyDescent="0.2">
      <c r="A15" s="44" t="s">
        <v>91</v>
      </c>
      <c r="B15" s="55">
        <f>B6*E15</f>
        <v>298.08000000000004</v>
      </c>
      <c r="D15" s="56" t="s">
        <v>91</v>
      </c>
      <c r="E15" s="57">
        <v>0.46</v>
      </c>
      <c r="F15" s="46" t="s">
        <v>61</v>
      </c>
    </row>
    <row r="16" spans="1:9" x14ac:dyDescent="0.2">
      <c r="A16" s="44" t="s">
        <v>62</v>
      </c>
      <c r="B16" s="55">
        <f>B7*E16</f>
        <v>538.72</v>
      </c>
      <c r="D16" s="56" t="s">
        <v>62</v>
      </c>
      <c r="E16" s="57">
        <v>0.52</v>
      </c>
      <c r="F16" s="46" t="s">
        <v>61</v>
      </c>
    </row>
    <row r="18" spans="1:6" s="51" customFormat="1" x14ac:dyDescent="0.2">
      <c r="A18" s="50" t="s">
        <v>104</v>
      </c>
    </row>
    <row r="19" spans="1:6" s="20" customFormat="1" x14ac:dyDescent="0.2">
      <c r="A19" s="58" t="s">
        <v>63</v>
      </c>
      <c r="B19" s="19"/>
      <c r="C19" s="19"/>
      <c r="D19" s="19"/>
    </row>
    <row r="20" spans="1:6" s="16" customFormat="1" x14ac:dyDescent="0.2">
      <c r="A20" s="59"/>
      <c r="B20" s="4"/>
      <c r="C20" s="4"/>
      <c r="D20" s="18" t="s">
        <v>64</v>
      </c>
    </row>
    <row r="21" spans="1:6" s="37" customFormat="1" ht="13.8" x14ac:dyDescent="0.25">
      <c r="A21" s="37" t="s">
        <v>18</v>
      </c>
      <c r="B21" s="38" t="s">
        <v>19</v>
      </c>
      <c r="D21" s="52" t="s">
        <v>60</v>
      </c>
      <c r="F21" s="52" t="s">
        <v>89</v>
      </c>
    </row>
    <row r="22" spans="1:6" x14ac:dyDescent="0.2">
      <c r="A22" s="44" t="s">
        <v>90</v>
      </c>
      <c r="B22" s="55">
        <f>B14*E22</f>
        <v>26.210799999999999</v>
      </c>
      <c r="D22" s="56" t="s">
        <v>90</v>
      </c>
      <c r="E22" s="57">
        <v>0.22</v>
      </c>
      <c r="F22" s="15" t="s">
        <v>107</v>
      </c>
    </row>
    <row r="23" spans="1:6" x14ac:dyDescent="0.2">
      <c r="A23" s="44" t="s">
        <v>91</v>
      </c>
      <c r="B23" s="55">
        <f>B15*E23</f>
        <v>107.30880000000001</v>
      </c>
      <c r="D23" s="56" t="s">
        <v>91</v>
      </c>
      <c r="E23" s="57">
        <v>0.36</v>
      </c>
      <c r="F23" s="15" t="s">
        <v>107</v>
      </c>
    </row>
    <row r="24" spans="1:6" x14ac:dyDescent="0.2">
      <c r="A24" s="44" t="s">
        <v>62</v>
      </c>
      <c r="B24" s="55">
        <f>B16*E24</f>
        <v>247.81120000000001</v>
      </c>
      <c r="D24" s="56" t="s">
        <v>62</v>
      </c>
      <c r="E24" s="57">
        <v>0.46</v>
      </c>
      <c r="F24" s="15" t="s">
        <v>107</v>
      </c>
    </row>
    <row r="26" spans="1:6" s="50" customFormat="1" x14ac:dyDescent="0.2">
      <c r="A26" s="50" t="s">
        <v>82</v>
      </c>
    </row>
    <row r="27" spans="1:6" s="50" customFormat="1" x14ac:dyDescent="0.2">
      <c r="A27" s="50" t="s">
        <v>110</v>
      </c>
    </row>
    <row r="28" spans="1:6" s="19" customFormat="1" x14ac:dyDescent="0.2">
      <c r="A28" s="50"/>
      <c r="B28" s="50"/>
      <c r="C28" s="50"/>
      <c r="D28" s="51" t="s">
        <v>66</v>
      </c>
    </row>
    <row r="29" spans="1:6" s="37" customFormat="1" ht="13.8" x14ac:dyDescent="0.25">
      <c r="A29" s="37" t="s">
        <v>18</v>
      </c>
      <c r="B29" s="38" t="s">
        <v>67</v>
      </c>
      <c r="C29" s="38"/>
      <c r="D29" s="52" t="s">
        <v>68</v>
      </c>
      <c r="E29" s="38" t="s">
        <v>67</v>
      </c>
      <c r="F29" s="52" t="s">
        <v>69</v>
      </c>
    </row>
    <row r="30" spans="1:6" x14ac:dyDescent="0.2">
      <c r="A30" s="44" t="s">
        <v>70</v>
      </c>
      <c r="B30" s="55">
        <f>B22*E30</f>
        <v>15.726479999999999</v>
      </c>
      <c r="C30" s="45"/>
      <c r="D30" s="56" t="s">
        <v>70</v>
      </c>
      <c r="E30" s="45">
        <v>0.6</v>
      </c>
      <c r="F30" s="15" t="s">
        <v>107</v>
      </c>
    </row>
    <row r="31" spans="1:6" x14ac:dyDescent="0.2">
      <c r="A31" s="44" t="s">
        <v>71</v>
      </c>
      <c r="B31" s="55">
        <f>B23*E31</f>
        <v>504.35136000000006</v>
      </c>
      <c r="C31" s="45"/>
      <c r="D31" s="56" t="s">
        <v>71</v>
      </c>
      <c r="E31" s="45">
        <v>4.7</v>
      </c>
      <c r="F31" s="15" t="s">
        <v>107</v>
      </c>
    </row>
    <row r="32" spans="1:6" x14ac:dyDescent="0.2">
      <c r="A32" s="44" t="s">
        <v>72</v>
      </c>
      <c r="B32" s="55">
        <f>B24*E32</f>
        <v>3964.9792000000002</v>
      </c>
      <c r="C32" s="45"/>
      <c r="D32" s="56" t="s">
        <v>72</v>
      </c>
      <c r="E32" s="45">
        <v>16</v>
      </c>
      <c r="F32" s="15" t="s">
        <v>107</v>
      </c>
    </row>
    <row r="34" spans="1:6" s="51" customFormat="1" x14ac:dyDescent="0.2">
      <c r="A34" s="50" t="s">
        <v>105</v>
      </c>
    </row>
    <row r="35" spans="1:6" s="20" customFormat="1" x14ac:dyDescent="0.2">
      <c r="A35" s="19" t="s">
        <v>73</v>
      </c>
    </row>
    <row r="36" spans="1:6" s="16" customFormat="1" x14ac:dyDescent="0.2">
      <c r="A36" s="4"/>
      <c r="D36" s="16" t="s">
        <v>74</v>
      </c>
    </row>
    <row r="37" spans="1:6" s="37" customFormat="1" ht="13.8" x14ac:dyDescent="0.25">
      <c r="A37" s="37" t="s">
        <v>18</v>
      </c>
      <c r="B37" s="38" t="s">
        <v>67</v>
      </c>
      <c r="D37" s="52" t="s">
        <v>60</v>
      </c>
      <c r="E37" s="38" t="s">
        <v>20</v>
      </c>
      <c r="F37" s="52" t="s">
        <v>89</v>
      </c>
    </row>
    <row r="38" spans="1:6" x14ac:dyDescent="0.2">
      <c r="A38" s="44" t="s">
        <v>90</v>
      </c>
      <c r="B38" s="60">
        <f>$B30*E38</f>
        <v>4.2461495999999993E-4</v>
      </c>
      <c r="C38" s="60"/>
      <c r="D38" s="56" t="s">
        <v>90</v>
      </c>
      <c r="E38" s="65">
        <v>2.6999999999999999E-5</v>
      </c>
      <c r="F38" s="46" t="s">
        <v>75</v>
      </c>
    </row>
    <row r="39" spans="1:6" x14ac:dyDescent="0.2">
      <c r="A39" s="44" t="s">
        <v>91</v>
      </c>
      <c r="B39" s="60">
        <f>$B31*E39</f>
        <v>2.1687108480000002E-2</v>
      </c>
      <c r="C39" s="60"/>
      <c r="D39" s="56" t="s">
        <v>91</v>
      </c>
      <c r="E39" s="65">
        <v>4.3000000000000002E-5</v>
      </c>
      <c r="F39" s="46" t="s">
        <v>75</v>
      </c>
    </row>
    <row r="40" spans="1:6" x14ac:dyDescent="0.2">
      <c r="A40" s="44" t="s">
        <v>62</v>
      </c>
      <c r="B40" s="60">
        <f>$B32*E40</f>
        <v>0.39253294080000001</v>
      </c>
      <c r="C40" s="60"/>
      <c r="D40" s="56" t="s">
        <v>62</v>
      </c>
      <c r="E40" s="65">
        <v>9.8999999999999994E-5</v>
      </c>
      <c r="F40" s="46" t="s">
        <v>75</v>
      </c>
    </row>
  </sheetData>
  <phoneticPr fontId="8" type="noConversion"/>
  <pageMargins left="0.75" right="0.75" top="1" bottom="1" header="0.5" footer="0.5"/>
  <pageSetup scale="52" fitToHeight="2"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zoomScale="125" workbookViewId="0">
      <selection activeCell="G21" sqref="A1:G21"/>
    </sheetView>
  </sheetViews>
  <sheetFormatPr defaultColWidth="11" defaultRowHeight="12.6" x14ac:dyDescent="0.2"/>
  <cols>
    <col min="1" max="1" width="13.54296875" customWidth="1"/>
    <col min="2" max="2" width="15.453125" customWidth="1"/>
  </cols>
  <sheetData>
    <row r="1" spans="1:3" x14ac:dyDescent="0.2">
      <c r="A1" s="19" t="s">
        <v>4</v>
      </c>
    </row>
    <row r="3" spans="1:3" s="19" customFormat="1" x14ac:dyDescent="0.2">
      <c r="A3" s="19" t="s">
        <v>51</v>
      </c>
      <c r="B3" s="22" t="s">
        <v>52</v>
      </c>
      <c r="C3" s="19" t="s">
        <v>53</v>
      </c>
    </row>
    <row r="4" spans="1:3" x14ac:dyDescent="0.2">
      <c r="A4" s="15">
        <v>1940</v>
      </c>
      <c r="B4" s="7">
        <v>325.61</v>
      </c>
      <c r="C4" t="s">
        <v>80</v>
      </c>
    </row>
    <row r="5" spans="1:3" x14ac:dyDescent="0.2">
      <c r="A5" s="15">
        <v>1954</v>
      </c>
      <c r="B5" s="7">
        <v>831.65</v>
      </c>
      <c r="C5" t="s">
        <v>80</v>
      </c>
    </row>
    <row r="6" spans="1:3" x14ac:dyDescent="0.2">
      <c r="A6" s="15">
        <v>1962</v>
      </c>
      <c r="B6" s="7">
        <v>1355.7</v>
      </c>
      <c r="C6" t="s">
        <v>80</v>
      </c>
    </row>
    <row r="7" spans="1:3" x14ac:dyDescent="0.2">
      <c r="A7" s="15">
        <v>1974</v>
      </c>
      <c r="B7" s="7">
        <v>1740.18</v>
      </c>
      <c r="C7" t="s">
        <v>81</v>
      </c>
    </row>
    <row r="8" spans="1:3" x14ac:dyDescent="0.2">
      <c r="A8" s="15">
        <v>2005</v>
      </c>
      <c r="B8" s="7">
        <v>3963.85</v>
      </c>
      <c r="C8" t="s">
        <v>43</v>
      </c>
    </row>
    <row r="9" spans="1:3" x14ac:dyDescent="0.2">
      <c r="B9" s="7"/>
    </row>
    <row r="10" spans="1:3" s="19" customFormat="1" x14ac:dyDescent="0.2">
      <c r="B10" s="23" t="s">
        <v>54</v>
      </c>
      <c r="C10" s="19" t="s">
        <v>55</v>
      </c>
    </row>
    <row r="11" spans="1:3" x14ac:dyDescent="0.2">
      <c r="A11" t="s">
        <v>39</v>
      </c>
      <c r="B11" s="7">
        <f>(B7-B5)/B8*100</f>
        <v>22.920393052209345</v>
      </c>
      <c r="C11" t="s">
        <v>41</v>
      </c>
    </row>
    <row r="12" spans="1:3" x14ac:dyDescent="0.2">
      <c r="A12" t="s">
        <v>98</v>
      </c>
      <c r="B12" s="5">
        <f>(B7-B5)/(B7+(0.1*(B8-B7)))*100</f>
        <v>46.293413609967047</v>
      </c>
      <c r="C12" t="s">
        <v>44</v>
      </c>
    </row>
    <row r="13" spans="1:3" x14ac:dyDescent="0.2">
      <c r="A13" t="s">
        <v>40</v>
      </c>
      <c r="B13" s="7">
        <f>(B7-B5)/B7*100</f>
        <v>52.208966888482799</v>
      </c>
      <c r="C13" t="s">
        <v>42</v>
      </c>
    </row>
    <row r="20" spans="2:2" x14ac:dyDescent="0.2">
      <c r="B20" s="3"/>
    </row>
    <row r="22" spans="2:2" x14ac:dyDescent="0.2">
      <c r="B22" s="3"/>
    </row>
  </sheetData>
  <sortState ref="A11:C13">
    <sortCondition ref="C11:C13"/>
  </sortState>
  <phoneticPr fontId="8" type="noConversion"/>
  <pageMargins left="0.75" right="0.75" top="1" bottom="1" header="0.5" footer="0.5"/>
  <pageSetup orientation="landscape" r:id="rId1"/>
  <colBreaks count="1" manualBreakCount="1">
    <brk id="7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opLeftCell="H1" zoomScale="125" workbookViewId="0">
      <selection activeCell="K26" sqref="A1:K26"/>
    </sheetView>
  </sheetViews>
  <sheetFormatPr defaultColWidth="11" defaultRowHeight="12.6" x14ac:dyDescent="0.2"/>
  <cols>
    <col min="1" max="1" width="20.81640625" customWidth="1"/>
    <col min="3" max="3" width="12.54296875" bestFit="1" customWidth="1"/>
  </cols>
  <sheetData>
    <row r="1" spans="1:5" x14ac:dyDescent="0.2">
      <c r="A1" s="19" t="s">
        <v>5</v>
      </c>
      <c r="B1" s="19"/>
      <c r="C1" s="19"/>
      <c r="D1" s="19"/>
      <c r="E1" s="19"/>
    </row>
    <row r="2" spans="1:5" x14ac:dyDescent="0.2">
      <c r="A2" s="19" t="s">
        <v>6</v>
      </c>
      <c r="B2" s="19"/>
      <c r="C2" s="19"/>
      <c r="D2" s="19"/>
      <c r="E2" s="19"/>
    </row>
    <row r="4" spans="1:5" x14ac:dyDescent="0.2">
      <c r="A4" t="s">
        <v>25</v>
      </c>
      <c r="B4" s="7">
        <v>70000</v>
      </c>
    </row>
    <row r="6" spans="1:5" s="19" customFormat="1" x14ac:dyDescent="0.2">
      <c r="B6" s="22" t="s">
        <v>9</v>
      </c>
      <c r="E6" s="19" t="s">
        <v>10</v>
      </c>
    </row>
    <row r="7" spans="1:5" x14ac:dyDescent="0.2">
      <c r="B7" s="1" t="s">
        <v>38</v>
      </c>
      <c r="C7" s="1" t="s">
        <v>37</v>
      </c>
      <c r="D7" s="1" t="s">
        <v>23</v>
      </c>
      <c r="E7" t="s">
        <v>24</v>
      </c>
    </row>
    <row r="8" spans="1:5" x14ac:dyDescent="0.2">
      <c r="A8" t="s">
        <v>84</v>
      </c>
      <c r="B8" s="1">
        <v>0.6</v>
      </c>
      <c r="C8" s="1">
        <v>1.3</v>
      </c>
      <c r="D8" s="1">
        <f>AVERAGE(B8:C8)</f>
        <v>0.95</v>
      </c>
      <c r="E8" t="s">
        <v>13</v>
      </c>
    </row>
    <row r="9" spans="1:5" x14ac:dyDescent="0.2">
      <c r="A9" t="s">
        <v>85</v>
      </c>
      <c r="B9" s="1">
        <v>2</v>
      </c>
      <c r="C9" s="1">
        <v>20</v>
      </c>
      <c r="D9" s="1">
        <f>AVERAGE(B9:C9)</f>
        <v>11</v>
      </c>
      <c r="E9" t="s">
        <v>14</v>
      </c>
    </row>
    <row r="10" spans="1:5" x14ac:dyDescent="0.2">
      <c r="A10" t="s">
        <v>12</v>
      </c>
      <c r="B10" s="1">
        <v>2.5</v>
      </c>
      <c r="C10" s="1"/>
      <c r="D10" s="1"/>
      <c r="E10" t="s">
        <v>48</v>
      </c>
    </row>
    <row r="12" spans="1:5" x14ac:dyDescent="0.2">
      <c r="B12" s="1" t="s">
        <v>26</v>
      </c>
    </row>
    <row r="13" spans="1:5" x14ac:dyDescent="0.2">
      <c r="A13" t="s">
        <v>49</v>
      </c>
      <c r="B13" s="6">
        <f>(AVERAGE(B8:C8)/B4)*100</f>
        <v>1.3571428571428571E-3</v>
      </c>
      <c r="C13" t="s">
        <v>27</v>
      </c>
    </row>
    <row r="14" spans="1:5" x14ac:dyDescent="0.2">
      <c r="A14" t="s">
        <v>7</v>
      </c>
      <c r="B14" s="6">
        <f>(C8+(D8/D9*B10))/B4*100</f>
        <v>2.1655844155844158E-3</v>
      </c>
      <c r="C14" t="s">
        <v>11</v>
      </c>
    </row>
    <row r="15" spans="1:5" x14ac:dyDescent="0.2">
      <c r="A15" t="s">
        <v>50</v>
      </c>
      <c r="B15" s="6">
        <f>(AVERAGE(B8:C8)+B10)/B4*100</f>
        <v>4.9285714285714289E-3</v>
      </c>
      <c r="C15" t="s">
        <v>28</v>
      </c>
    </row>
    <row r="16" spans="1:5" x14ac:dyDescent="0.2">
      <c r="B16" s="6"/>
    </row>
    <row r="17" spans="1:3" x14ac:dyDescent="0.2">
      <c r="A17" t="s">
        <v>0</v>
      </c>
      <c r="B17" s="6"/>
    </row>
    <row r="18" spans="1:3" x14ac:dyDescent="0.2">
      <c r="B18" s="25" t="s">
        <v>83</v>
      </c>
      <c r="C18" s="1"/>
    </row>
    <row r="19" spans="1:3" x14ac:dyDescent="0.2">
      <c r="A19" t="s">
        <v>49</v>
      </c>
      <c r="B19" s="25">
        <f>B13*2</f>
        <v>2.7142857142857142E-3</v>
      </c>
      <c r="C19" s="24"/>
    </row>
    <row r="20" spans="1:3" x14ac:dyDescent="0.2">
      <c r="A20" t="s">
        <v>17</v>
      </c>
      <c r="B20" s="25">
        <f>B14*2</f>
        <v>4.3311688311688315E-3</v>
      </c>
      <c r="C20" s="24"/>
    </row>
    <row r="21" spans="1:3" x14ac:dyDescent="0.2">
      <c r="A21" t="s">
        <v>50</v>
      </c>
      <c r="B21" s="25">
        <f>B15*2</f>
        <v>9.8571428571428577E-3</v>
      </c>
      <c r="C21" s="24"/>
    </row>
  </sheetData>
  <phoneticPr fontId="8" type="noConversion"/>
  <pageMargins left="0.75" right="0.75" top="1" bottom="1" header="0.5" footer="0.5"/>
  <pageSetup scale="81"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Summary Table</vt:lpstr>
      <vt:lpstr>Assumptions</vt:lpstr>
      <vt:lpstr>Demo estimates-MRP area</vt:lpstr>
      <vt:lpstr>Reno estimates-MRP area</vt:lpstr>
      <vt:lpstr>% Comm_ind bw 1950_1980</vt:lpstr>
      <vt:lpstr>% Lost to env</vt:lpstr>
      <vt:lpstr>'% Comm_ind bw 1950_1980'!Print_Area</vt:lpstr>
      <vt:lpstr>'% Lost to env'!Print_Area</vt:lpstr>
      <vt:lpstr>Assumptions!Print_Area</vt:lpstr>
      <vt:lpstr>'Demo estimates-MRP area'!Print_Area</vt:lpstr>
      <vt:lpstr>'Reno estimates-MRP area'!Print_Area</vt:lpstr>
      <vt:lpstr>'Summary Table'!Print_Area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Klosterhaus</dc:creator>
  <cp:lastModifiedBy>Ahonore</cp:lastModifiedBy>
  <cp:lastPrinted>2011-12-01T00:40:18Z</cp:lastPrinted>
  <dcterms:created xsi:type="dcterms:W3CDTF">2011-09-16T20:13:55Z</dcterms:created>
  <dcterms:modified xsi:type="dcterms:W3CDTF">2011-12-01T00:44:01Z</dcterms:modified>
</cp:coreProperties>
</file>